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<sst xmlns="http://schemas.openxmlformats.org/spreadsheetml/2006/main" count="182" uniqueCount="52">
  <si>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</si>
  <si>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</si>
  <si>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</si>
  <si>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</si>
  <si>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</si>
  <si>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</si>
  <si>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</si>
  <si>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</si>
  <si>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</si>
  <si>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</si>
  <si>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</si>
  <si>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</si>
  <si>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</si>
  <si>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</si>
  <si>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</si>
  <si>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</si>
  <si>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</si>
  <si>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</si>
  <si>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</si>
  <si>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</si>
  <si>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</si>
  <si>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</si>
  <si>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</si>
  <si>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</si>
  <si>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</si>
  <si>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Лот № 1 Соломбальский  территориальный округ</t>
  </si>
  <si>
    <t>ул. Мещерского д.8</t>
  </si>
  <si>
    <t>ул. Полярная  д.11</t>
  </si>
  <si>
    <t>ул. Адмирала Кузнецова д.10 кор.1</t>
  </si>
  <si>
    <t>ул. Гуляева д.109</t>
  </si>
  <si>
    <t>ул. Красных Партизан д.33</t>
  </si>
  <si>
    <t>ул. Полярная д.23</t>
  </si>
  <si>
    <t>ул. Советская д.50</t>
  </si>
  <si>
    <t>ул. Ярославская д.37</t>
  </si>
  <si>
    <t>ул. Ярославская д.57</t>
  </si>
  <si>
    <t>ул. Ярославская д.77</t>
  </si>
  <si>
    <t>пр. Никольский д.116</t>
  </si>
  <si>
    <t>ул. Конечная д.16</t>
  </si>
  <si>
    <t>ул. Маяковскго д.9</t>
  </si>
  <si>
    <t>пр. Никольский д.114</t>
  </si>
  <si>
    <t>ул. Красных Партизан д.4 кор.1</t>
  </si>
  <si>
    <t>ул. Советская д.57</t>
  </si>
  <si>
    <t>ул. Челюскинцев д.6</t>
  </si>
  <si>
    <t>ул. Челюскинцев д.8</t>
  </si>
  <si>
    <t>ул. Георгия Седова д.20</t>
  </si>
  <si>
    <t>благоустроенные деревянные жилые дома без отопления с газоснабжением</t>
  </si>
  <si>
    <t>деревянные  жилые дома без центрального отопления без газоснабжения</t>
  </si>
  <si>
    <t>деревянные  жилые дома неблагоустроенные без газоснабжения</t>
  </si>
  <si>
    <t>деревянные дома неблагоустр. с газоснабжением МВК</t>
  </si>
  <si>
    <t>деревянные жилые дома благоустроенные без отопления МВК</t>
  </si>
  <si>
    <t>деревянные  жилые дома без центрального отопления без газоснабжения МВК</t>
  </si>
  <si>
    <t>деревянные дома неблагоустр. без газоснабжения МВК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</si>
</sst>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5" fillId="33" borderId="11" xfId="0" applyNumberFormat="1" applyFont="1" applyFill="1" applyBorder="1" applyAlignment="1">
      <alignment horizontal="center" vertical="center" wrapText="1"/>
    </xf>
    <xf numFmtId="166" fontId="7" fillId="33" borderId="17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/>
    </xf>
    <xf numFmtId="164" fontId="8" fillId="0" borderId="0" xfId="0" applyNumberFormat="1" applyFont="1" applyAlignment="1">
      <alignment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12" sqref="G12"/>
    </sheetView>
  </sheetViews>
  <sheetFormatPr defaultColWidth="9.00390625" defaultRowHeight="12.75"/>
  <cols>
    <col min="1" max="1" width="21.00390625" style="8" customWidth="1"/>
    <col min="2" max="2" width="49.25390625" style="8" customWidth="1"/>
    <col min="3" max="3" width="10.875" style="8" customWidth="1"/>
    <col min="4" max="4" width="10.375" style="8" customWidth="1"/>
    <col min="5" max="5" width="9.875" style="8" customWidth="1"/>
    <col min="6" max="6" width="11.00390625" style="8" customWidth="1"/>
    <col min="7" max="7" width="10.25390625" style="8" customWidth="1"/>
    <col min="8" max="8" width="10.00390625" style="8" customWidth="1"/>
    <col min="9" max="9" width="11.75390625" style="8" customWidth="1"/>
    <col min="10" max="10" width="11.00390625" style="8" customWidth="1"/>
    <col min="11" max="12" width="9.875" style="8" customWidth="1"/>
    <col min="13" max="13" width="11.25390625" style="8" customWidth="1"/>
    <col min="14" max="14" width="10.00390625" style="8" customWidth="1"/>
    <col min="15" max="16" width="10.125" style="8" customWidth="1"/>
    <col min="17" max="17" width="10.625" style="8" customWidth="1"/>
    <col min="18" max="18" width="11.75390625" style="8" customWidth="1"/>
    <col min="19" max="19" width="10.125" style="8" customWidth="1"/>
    <col min="20" max="21" width="11.375" style="8" customWidth="1"/>
    <col min="22" max="22" width="10.875" style="8" bestFit="1" customWidth="1"/>
    <col min="23" max="16384" width="9.125" style="8" customWidth="1"/>
  </cols>
  <sheetData>
    <row r="1" spans="2:21" ht="15.75">
      <c r="B1" s="6"/>
      <c r="C1" s="56" t="s">
        <v>9</v>
      </c>
      <c r="D1" s="1"/>
      <c r="E1" s="1"/>
      <c r="F1" s="56"/>
      <c r="G1" s="1"/>
      <c r="H1" s="1"/>
      <c r="I1" s="56"/>
      <c r="J1" s="56"/>
      <c r="K1" s="1"/>
      <c r="L1" s="1"/>
      <c r="M1" s="56"/>
      <c r="N1" s="1"/>
      <c r="O1" s="1"/>
      <c r="P1" s="56"/>
      <c r="Q1" s="1"/>
      <c r="R1" s="56"/>
      <c r="S1" s="1"/>
      <c r="T1" s="1"/>
      <c r="U1" s="56"/>
    </row>
    <row r="2" spans="2:21" ht="15.75">
      <c r="B2" s="5"/>
      <c r="C2" s="57" t="s">
        <v>10</v>
      </c>
      <c r="D2" s="1"/>
      <c r="E2" s="1"/>
      <c r="F2" s="57"/>
      <c r="G2" s="1"/>
      <c r="H2" s="1"/>
      <c r="I2" s="57"/>
      <c r="J2" s="57"/>
      <c r="K2" s="1"/>
      <c r="L2" s="1"/>
      <c r="M2" s="57"/>
      <c r="N2" s="1"/>
      <c r="O2" s="1"/>
      <c r="P2" s="57"/>
      <c r="Q2" s="1"/>
      <c r="R2" s="57"/>
      <c r="S2" s="1"/>
      <c r="T2" s="1"/>
      <c r="U2" s="57"/>
    </row>
    <row r="3" spans="2:21" ht="15.75">
      <c r="B3" s="5"/>
      <c r="C3" s="57" t="s">
        <v>11</v>
      </c>
      <c r="D3" s="1"/>
      <c r="E3" s="1"/>
      <c r="F3" s="57"/>
      <c r="G3" s="1"/>
      <c r="H3" s="1"/>
      <c r="I3" s="57"/>
      <c r="J3" s="57"/>
      <c r="K3" s="1"/>
      <c r="L3" s="1"/>
      <c r="M3" s="57"/>
      <c r="N3" s="1"/>
      <c r="O3" s="1"/>
      <c r="P3" s="57"/>
      <c r="Q3" s="1"/>
      <c r="R3" s="57"/>
      <c r="S3" s="1"/>
      <c r="T3" s="1"/>
      <c r="U3" s="57"/>
    </row>
    <row r="4" spans="1:21" ht="14.25" customHeight="1">
      <c r="A4" s="9"/>
      <c r="B4" s="2"/>
      <c r="C4" s="9"/>
      <c r="F4" s="9"/>
      <c r="I4" s="9"/>
      <c r="J4" s="9"/>
      <c r="M4" s="9"/>
      <c r="P4" s="9"/>
      <c r="R4" s="9"/>
      <c r="U4" s="9"/>
    </row>
    <row r="5" spans="1:2" s="10" customFormat="1" ht="30.75" customHeight="1">
      <c r="A5" s="72" t="s">
        <v>12</v>
      </c>
      <c r="B5" s="73"/>
    </row>
    <row r="6" spans="1:2" ht="18.75" customHeight="1">
      <c r="A6" s="74" t="s">
        <v>25</v>
      </c>
      <c r="B6" s="75"/>
    </row>
    <row r="7" spans="1:21" s="11" customFormat="1" ht="82.5" customHeight="1">
      <c r="A7" s="76" t="s">
        <v>7</v>
      </c>
      <c r="B7" s="76" t="s">
        <v>8</v>
      </c>
      <c r="C7" s="77"/>
      <c r="D7" s="77"/>
      <c r="E7" s="64"/>
      <c r="F7" s="78" t="s">
        <v>45</v>
      </c>
      <c r="G7" s="80"/>
      <c r="H7" s="80"/>
      <c r="I7" s="80"/>
      <c r="J7" s="80"/>
      <c r="K7" s="80"/>
      <c r="L7" s="79"/>
      <c r="M7" s="63" t="s">
        <v>46</v>
      </c>
      <c r="N7" s="78" t="s">
        <v>47</v>
      </c>
      <c r="O7" s="79"/>
      <c r="P7" s="78" t="s">
        <v>48</v>
      </c>
      <c r="Q7" s="79"/>
      <c r="R7" s="78" t="s">
        <v>49</v>
      </c>
      <c r="S7" s="79"/>
      <c r="T7" s="58" t="s">
        <v>50</v>
      </c>
      <c r="U7" s="58" t="s">
        <v>51</v>
      </c>
    </row>
    <row r="8" spans="1:21" s="11" customFormat="1" ht="45">
      <c r="A8" s="76"/>
      <c r="B8" s="76"/>
      <c r="C8" s="60" t="s">
        <v>26</v>
      </c>
      <c r="D8" s="60" t="s">
        <v>27</v>
      </c>
      <c r="E8" s="60" t="s">
        <v>28</v>
      </c>
      <c r="F8" s="60" t="s">
        <v>29</v>
      </c>
      <c r="G8" s="60" t="s">
        <v>30</v>
      </c>
      <c r="H8" s="60" t="s">
        <v>31</v>
      </c>
      <c r="I8" s="60" t="s">
        <v>32</v>
      </c>
      <c r="J8" s="60" t="s">
        <v>33</v>
      </c>
      <c r="K8" s="60" t="s">
        <v>34</v>
      </c>
      <c r="L8" s="60" t="s">
        <v>35</v>
      </c>
      <c r="M8" s="60" t="s">
        <v>36</v>
      </c>
      <c r="N8" s="60" t="s">
        <v>37</v>
      </c>
      <c r="O8" s="60" t="s">
        <v>38</v>
      </c>
      <c r="P8" s="60" t="s">
        <v>39</v>
      </c>
      <c r="Q8" s="60" t="s">
        <v>40</v>
      </c>
      <c r="R8" s="60" t="s">
        <v>41</v>
      </c>
      <c r="S8" s="60" t="s">
        <v>42</v>
      </c>
      <c r="T8" s="60" t="s">
        <v>43</v>
      </c>
      <c r="U8" s="60" t="s">
        <v>44</v>
      </c>
    </row>
    <row r="9" spans="1:21" ht="14.25" customHeight="1">
      <c r="A9" s="1"/>
      <c r="B9" s="1"/>
      <c r="C9" s="3"/>
      <c r="D9" s="14"/>
      <c r="E9" s="14"/>
      <c r="F9" s="3"/>
      <c r="G9" s="3"/>
      <c r="H9" s="14"/>
      <c r="I9" s="3"/>
      <c r="J9" s="14"/>
      <c r="K9" s="3"/>
      <c r="L9" s="14"/>
      <c r="M9" s="3"/>
      <c r="N9" s="3"/>
      <c r="O9" s="14"/>
      <c r="P9" s="3"/>
      <c r="Q9" s="14"/>
      <c r="R9" s="14"/>
      <c r="S9" s="3"/>
      <c r="T9" s="14"/>
      <c r="U9" s="3"/>
    </row>
    <row r="10" spans="1:21" ht="14.25" customHeight="1">
      <c r="A10" s="1"/>
      <c r="B10" s="1" t="s">
        <v>13</v>
      </c>
      <c r="C10" s="59">
        <v>339.6</v>
      </c>
      <c r="D10" s="59">
        <v>350.2</v>
      </c>
      <c r="E10" s="59">
        <v>513.6</v>
      </c>
      <c r="F10" s="59">
        <v>515.8</v>
      </c>
      <c r="G10" s="59">
        <v>590.8</v>
      </c>
      <c r="H10" s="59">
        <v>724.4</v>
      </c>
      <c r="I10" s="59">
        <v>482</v>
      </c>
      <c r="J10" s="59">
        <v>424.7</v>
      </c>
      <c r="K10" s="59">
        <v>875.8</v>
      </c>
      <c r="L10" s="59">
        <v>594.6</v>
      </c>
      <c r="M10" s="59">
        <v>616.3</v>
      </c>
      <c r="N10" s="59">
        <v>140.1</v>
      </c>
      <c r="O10" s="59">
        <v>237.4</v>
      </c>
      <c r="P10" s="59">
        <v>209.5</v>
      </c>
      <c r="Q10" s="59">
        <v>353.1</v>
      </c>
      <c r="R10" s="59">
        <v>523.6</v>
      </c>
      <c r="S10" s="59">
        <v>395.1</v>
      </c>
      <c r="T10" s="59">
        <v>303</v>
      </c>
      <c r="U10" s="59">
        <v>851.5</v>
      </c>
    </row>
    <row r="11" spans="1:21" ht="14.25" customHeight="1" thickBot="1">
      <c r="A11" s="1"/>
      <c r="B11" s="7" t="s">
        <v>14</v>
      </c>
      <c r="C11" s="59">
        <v>339.6</v>
      </c>
      <c r="D11" s="59">
        <v>350.2</v>
      </c>
      <c r="E11" s="59">
        <v>513.6</v>
      </c>
      <c r="F11" s="59">
        <v>515.8</v>
      </c>
      <c r="G11" s="59">
        <v>590.8</v>
      </c>
      <c r="H11" s="59">
        <v>724.4</v>
      </c>
      <c r="I11" s="59">
        <v>482</v>
      </c>
      <c r="J11" s="59">
        <v>424.7</v>
      </c>
      <c r="K11" s="59">
        <v>875.8</v>
      </c>
      <c r="L11" s="59">
        <v>594.6</v>
      </c>
      <c r="M11" s="59">
        <v>616.3</v>
      </c>
      <c r="N11" s="59">
        <v>140.1</v>
      </c>
      <c r="O11" s="59">
        <v>237.4</v>
      </c>
      <c r="P11" s="59">
        <v>209.5</v>
      </c>
      <c r="Q11" s="59">
        <v>353.1</v>
      </c>
      <c r="R11" s="59">
        <v>523.6</v>
      </c>
      <c r="S11" s="59">
        <v>395.1</v>
      </c>
      <c r="T11" s="59">
        <v>303</v>
      </c>
      <c r="U11" s="59">
        <v>851.5</v>
      </c>
    </row>
    <row r="12" spans="1:21" ht="13.5" customHeight="1" thickTop="1">
      <c r="A12" s="68" t="s">
        <v>6</v>
      </c>
      <c r="B12" s="18" t="s">
        <v>3</v>
      </c>
      <c r="C12" s="23">
        <f>C11*45%/100</f>
        <v>1.5282000000000002</v>
      </c>
      <c r="D12" s="23">
        <f>D11*45%/100</f>
        <v>1.5759</v>
      </c>
      <c r="E12" s="23">
        <f>E11*45%/100</f>
        <v>2.3112</v>
      </c>
      <c r="F12" s="24">
        <f>F11*10%/100</f>
        <v>0.5158</v>
      </c>
      <c r="G12" s="23">
        <f>G11*45%/100</f>
        <v>2.6586000000000003</v>
      </c>
      <c r="H12" s="23">
        <f>H11*45%/100</f>
        <v>3.2598000000000003</v>
      </c>
      <c r="I12" s="24">
        <f>I11*10%/100</f>
        <v>0.48200000000000004</v>
      </c>
      <c r="J12" s="23">
        <f>J11*30%/100</f>
        <v>1.2741</v>
      </c>
      <c r="K12" s="23">
        <f>K11*45%/100</f>
        <v>3.9411</v>
      </c>
      <c r="L12" s="23">
        <f>L11*45%/100</f>
        <v>2.6757</v>
      </c>
      <c r="M12" s="24">
        <f>M11*10%/100</f>
        <v>0.6163</v>
      </c>
      <c r="N12" s="23">
        <f>N11*45%/100</f>
        <v>0.6304500000000001</v>
      </c>
      <c r="O12" s="23">
        <f>O11*45%/100</f>
        <v>1.0683</v>
      </c>
      <c r="P12" s="24">
        <f>P11*10%/100</f>
        <v>0.20950000000000002</v>
      </c>
      <c r="Q12" s="23">
        <f>Q11*45%/100</f>
        <v>1.58895</v>
      </c>
      <c r="R12" s="23">
        <f>R11*30%/100</f>
        <v>1.5708000000000002</v>
      </c>
      <c r="S12" s="23">
        <f>S11*45%/100</f>
        <v>1.7779500000000001</v>
      </c>
      <c r="T12" s="23">
        <f>T11*45%/100</f>
        <v>1.3635</v>
      </c>
      <c r="U12" s="24">
        <f>U11*10%/100</f>
        <v>0.8515</v>
      </c>
    </row>
    <row r="13" spans="1:21" s="10" customFormat="1" ht="16.5" customHeight="1">
      <c r="A13" s="69"/>
      <c r="B13" s="15" t="s">
        <v>17</v>
      </c>
      <c r="C13" s="25">
        <f>1007.68*C12</f>
        <v>1539.936576</v>
      </c>
      <c r="D13" s="25">
        <f>1007.68*D12</f>
        <v>1588.002912</v>
      </c>
      <c r="E13" s="25">
        <f>1007.68*E12</f>
        <v>2328.950016</v>
      </c>
      <c r="F13" s="26">
        <f>1007.68*F12</f>
        <v>519.761344</v>
      </c>
      <c r="G13" s="25">
        <f aca="true" t="shared" si="0" ref="G13:U13">1007.68*G12</f>
        <v>2679.0180480000004</v>
      </c>
      <c r="H13" s="25">
        <f t="shared" si="0"/>
        <v>3284.8352640000003</v>
      </c>
      <c r="I13" s="26">
        <f t="shared" si="0"/>
        <v>485.70176000000004</v>
      </c>
      <c r="J13" s="25">
        <f t="shared" si="0"/>
        <v>1283.885088</v>
      </c>
      <c r="K13" s="25">
        <f t="shared" si="0"/>
        <v>3971.367648</v>
      </c>
      <c r="L13" s="25">
        <f t="shared" si="0"/>
        <v>2696.2493759999998</v>
      </c>
      <c r="M13" s="26">
        <f t="shared" si="0"/>
        <v>621.0331839999999</v>
      </c>
      <c r="N13" s="25">
        <f t="shared" si="0"/>
        <v>635.291856</v>
      </c>
      <c r="O13" s="25">
        <f t="shared" si="0"/>
        <v>1076.504544</v>
      </c>
      <c r="P13" s="26">
        <f t="shared" si="0"/>
        <v>211.10896</v>
      </c>
      <c r="Q13" s="25">
        <f t="shared" si="0"/>
        <v>1601.153136</v>
      </c>
      <c r="R13" s="25">
        <f t="shared" si="0"/>
        <v>1582.8637440000002</v>
      </c>
      <c r="S13" s="25">
        <f t="shared" si="0"/>
        <v>1791.604656</v>
      </c>
      <c r="T13" s="25">
        <f t="shared" si="0"/>
        <v>1373.9716799999999</v>
      </c>
      <c r="U13" s="26">
        <f t="shared" si="0"/>
        <v>858.03952</v>
      </c>
    </row>
    <row r="14" spans="1:21" ht="13.5" customHeight="1">
      <c r="A14" s="69"/>
      <c r="B14" s="15" t="s">
        <v>2</v>
      </c>
      <c r="C14" s="27">
        <f>C13/C10/12</f>
        <v>0.37788</v>
      </c>
      <c r="D14" s="27">
        <f>D13/D10/12</f>
        <v>0.37788</v>
      </c>
      <c r="E14" s="27">
        <f>E13/E10/12</f>
        <v>0.37787999999999994</v>
      </c>
      <c r="F14" s="28">
        <f>F13/F10/12</f>
        <v>0.08397333333333334</v>
      </c>
      <c r="G14" s="27">
        <f aca="true" t="shared" si="1" ref="G14:U14">G13/G10/12</f>
        <v>0.37788000000000005</v>
      </c>
      <c r="H14" s="27">
        <f t="shared" si="1"/>
        <v>0.37788000000000005</v>
      </c>
      <c r="I14" s="28">
        <f t="shared" si="1"/>
        <v>0.08397333333333334</v>
      </c>
      <c r="J14" s="27">
        <f t="shared" si="1"/>
        <v>0.25192</v>
      </c>
      <c r="K14" s="27">
        <f t="shared" si="1"/>
        <v>0.37788</v>
      </c>
      <c r="L14" s="27">
        <f t="shared" si="1"/>
        <v>0.37787999999999994</v>
      </c>
      <c r="M14" s="28">
        <f t="shared" si="1"/>
        <v>0.08397333333333333</v>
      </c>
      <c r="N14" s="27">
        <f t="shared" si="1"/>
        <v>0.37788000000000005</v>
      </c>
      <c r="O14" s="27">
        <f t="shared" si="1"/>
        <v>0.37787999999999994</v>
      </c>
      <c r="P14" s="28">
        <f t="shared" si="1"/>
        <v>0.08397333333333333</v>
      </c>
      <c r="Q14" s="27">
        <f t="shared" si="1"/>
        <v>0.37787999999999994</v>
      </c>
      <c r="R14" s="27">
        <f t="shared" si="1"/>
        <v>0.25192000000000003</v>
      </c>
      <c r="S14" s="27">
        <f t="shared" si="1"/>
        <v>0.37788</v>
      </c>
      <c r="T14" s="27">
        <f t="shared" si="1"/>
        <v>0.37788</v>
      </c>
      <c r="U14" s="28">
        <f t="shared" si="1"/>
        <v>0.08397333333333334</v>
      </c>
    </row>
    <row r="15" spans="1:21" ht="15" customHeight="1" thickBot="1">
      <c r="A15" s="70"/>
      <c r="B15" s="19" t="s">
        <v>0</v>
      </c>
      <c r="C15" s="29" t="s">
        <v>18</v>
      </c>
      <c r="D15" s="29" t="s">
        <v>18</v>
      </c>
      <c r="E15" s="29" t="s">
        <v>18</v>
      </c>
      <c r="F15" s="30" t="s">
        <v>18</v>
      </c>
      <c r="G15" s="29" t="s">
        <v>18</v>
      </c>
      <c r="H15" s="29" t="s">
        <v>18</v>
      </c>
      <c r="I15" s="30" t="s">
        <v>18</v>
      </c>
      <c r="J15" s="29" t="s">
        <v>18</v>
      </c>
      <c r="K15" s="29" t="s">
        <v>18</v>
      </c>
      <c r="L15" s="29" t="s">
        <v>18</v>
      </c>
      <c r="M15" s="30" t="s">
        <v>18</v>
      </c>
      <c r="N15" s="29" t="s">
        <v>18</v>
      </c>
      <c r="O15" s="29" t="s">
        <v>18</v>
      </c>
      <c r="P15" s="30" t="s">
        <v>18</v>
      </c>
      <c r="Q15" s="29" t="s">
        <v>18</v>
      </c>
      <c r="R15" s="29" t="s">
        <v>18</v>
      </c>
      <c r="S15" s="29" t="s">
        <v>18</v>
      </c>
      <c r="T15" s="29" t="s">
        <v>18</v>
      </c>
      <c r="U15" s="30" t="s">
        <v>18</v>
      </c>
    </row>
    <row r="16" spans="1:21" ht="13.5" thickTop="1">
      <c r="A16" s="65" t="s">
        <v>20</v>
      </c>
      <c r="B16" s="22" t="s">
        <v>4</v>
      </c>
      <c r="C16" s="32">
        <f>C11*10%/10</f>
        <v>3.396</v>
      </c>
      <c r="D16" s="32">
        <f>D11*10%/10</f>
        <v>3.5020000000000002</v>
      </c>
      <c r="E16" s="32">
        <f>E11*10%/10</f>
        <v>5.136000000000001</v>
      </c>
      <c r="F16" s="33">
        <f>F11*10%/10</f>
        <v>5.1579999999999995</v>
      </c>
      <c r="G16" s="32">
        <f aca="true" t="shared" si="2" ref="G16:M16">G11*10%/10</f>
        <v>5.9079999999999995</v>
      </c>
      <c r="H16" s="32">
        <f t="shared" si="2"/>
        <v>7.244</v>
      </c>
      <c r="I16" s="33">
        <f t="shared" si="2"/>
        <v>4.82</v>
      </c>
      <c r="J16" s="31">
        <f t="shared" si="2"/>
        <v>4.247</v>
      </c>
      <c r="K16" s="32">
        <f t="shared" si="2"/>
        <v>8.758</v>
      </c>
      <c r="L16" s="32">
        <f t="shared" si="2"/>
        <v>5.946000000000001</v>
      </c>
      <c r="M16" s="33">
        <f t="shared" si="2"/>
        <v>6.162999999999999</v>
      </c>
      <c r="N16" s="32">
        <f aca="true" t="shared" si="3" ref="N16:U16">N11*10%/10</f>
        <v>1.401</v>
      </c>
      <c r="O16" s="32">
        <f t="shared" si="3"/>
        <v>2.374</v>
      </c>
      <c r="P16" s="33">
        <f t="shared" si="3"/>
        <v>2.095</v>
      </c>
      <c r="Q16" s="32">
        <f t="shared" si="3"/>
        <v>3.531</v>
      </c>
      <c r="R16" s="31">
        <f t="shared" si="3"/>
        <v>5.236000000000001</v>
      </c>
      <c r="S16" s="32">
        <f t="shared" si="3"/>
        <v>3.9510000000000005</v>
      </c>
      <c r="T16" s="32">
        <f t="shared" si="3"/>
        <v>3.0300000000000002</v>
      </c>
      <c r="U16" s="33">
        <f t="shared" si="3"/>
        <v>8.515</v>
      </c>
    </row>
    <row r="17" spans="1:21" ht="12.75" customHeight="1">
      <c r="A17" s="66"/>
      <c r="B17" s="17" t="s">
        <v>17</v>
      </c>
      <c r="C17" s="35">
        <f>2281.73*C16</f>
        <v>7748.75508</v>
      </c>
      <c r="D17" s="35">
        <f>2281.73*D16</f>
        <v>7990.618460000001</v>
      </c>
      <c r="E17" s="35">
        <f>2281.73*E16</f>
        <v>11718.965280000002</v>
      </c>
      <c r="F17" s="36">
        <f>2281.73*F16</f>
        <v>11769.16334</v>
      </c>
      <c r="G17" s="35">
        <f aca="true" t="shared" si="4" ref="G17:U17">2281.73*G16</f>
        <v>13480.46084</v>
      </c>
      <c r="H17" s="35">
        <f t="shared" si="4"/>
        <v>16528.85212</v>
      </c>
      <c r="I17" s="36">
        <f t="shared" si="4"/>
        <v>10997.938600000001</v>
      </c>
      <c r="J17" s="34">
        <f t="shared" si="4"/>
        <v>9690.507309999999</v>
      </c>
      <c r="K17" s="35">
        <f t="shared" si="4"/>
        <v>19983.39134</v>
      </c>
      <c r="L17" s="35">
        <f t="shared" si="4"/>
        <v>13567.166580000001</v>
      </c>
      <c r="M17" s="36">
        <f t="shared" si="4"/>
        <v>14062.301989999998</v>
      </c>
      <c r="N17" s="35">
        <f t="shared" si="4"/>
        <v>3196.70373</v>
      </c>
      <c r="O17" s="35">
        <f t="shared" si="4"/>
        <v>5416.827020000001</v>
      </c>
      <c r="P17" s="36">
        <f t="shared" si="4"/>
        <v>4780.22435</v>
      </c>
      <c r="Q17" s="35">
        <f t="shared" si="4"/>
        <v>8056.78863</v>
      </c>
      <c r="R17" s="34">
        <f t="shared" si="4"/>
        <v>11947.138280000001</v>
      </c>
      <c r="S17" s="35">
        <f t="shared" si="4"/>
        <v>9015.115230000001</v>
      </c>
      <c r="T17" s="35">
        <f t="shared" si="4"/>
        <v>6913.6419000000005</v>
      </c>
      <c r="U17" s="36">
        <f t="shared" si="4"/>
        <v>19428.93095</v>
      </c>
    </row>
    <row r="18" spans="1:21" ht="15.75" customHeight="1">
      <c r="A18" s="66"/>
      <c r="B18" s="17" t="s">
        <v>2</v>
      </c>
      <c r="C18" s="35">
        <f aca="true" t="shared" si="5" ref="C18:U18">C17/C10/12</f>
        <v>1.9014416666666667</v>
      </c>
      <c r="D18" s="35">
        <f t="shared" si="5"/>
        <v>1.901441666666667</v>
      </c>
      <c r="E18" s="35">
        <f t="shared" si="5"/>
        <v>1.901441666666667</v>
      </c>
      <c r="F18" s="36">
        <f t="shared" si="5"/>
        <v>1.9014416666666667</v>
      </c>
      <c r="G18" s="35">
        <f t="shared" si="5"/>
        <v>1.901441666666667</v>
      </c>
      <c r="H18" s="35">
        <f t="shared" si="5"/>
        <v>1.9014416666666667</v>
      </c>
      <c r="I18" s="36">
        <f t="shared" si="5"/>
        <v>1.901441666666667</v>
      </c>
      <c r="J18" s="34">
        <f t="shared" si="5"/>
        <v>1.9014416666666667</v>
      </c>
      <c r="K18" s="35">
        <f t="shared" si="5"/>
        <v>1.9014416666666667</v>
      </c>
      <c r="L18" s="35">
        <f t="shared" si="5"/>
        <v>1.9014416666666667</v>
      </c>
      <c r="M18" s="36">
        <f t="shared" si="5"/>
        <v>1.9014416666666667</v>
      </c>
      <c r="N18" s="35">
        <f t="shared" si="5"/>
        <v>1.901441666666667</v>
      </c>
      <c r="O18" s="35">
        <f t="shared" si="5"/>
        <v>1.901441666666667</v>
      </c>
      <c r="P18" s="36">
        <f t="shared" si="5"/>
        <v>1.901441666666667</v>
      </c>
      <c r="Q18" s="35">
        <f t="shared" si="5"/>
        <v>1.9014416666666667</v>
      </c>
      <c r="R18" s="34">
        <f t="shared" si="5"/>
        <v>1.9014416666666667</v>
      </c>
      <c r="S18" s="35">
        <f t="shared" si="5"/>
        <v>1.901441666666667</v>
      </c>
      <c r="T18" s="35">
        <f t="shared" si="5"/>
        <v>1.901441666666667</v>
      </c>
      <c r="U18" s="36">
        <f t="shared" si="5"/>
        <v>1.901441666666667</v>
      </c>
    </row>
    <row r="19" spans="1:21" ht="13.5" customHeight="1" thickBot="1">
      <c r="A19" s="67"/>
      <c r="B19" s="19" t="s">
        <v>0</v>
      </c>
      <c r="C19" s="29" t="s">
        <v>18</v>
      </c>
      <c r="D19" s="29" t="s">
        <v>18</v>
      </c>
      <c r="E19" s="29" t="s">
        <v>18</v>
      </c>
      <c r="F19" s="30" t="s">
        <v>18</v>
      </c>
      <c r="G19" s="29" t="s">
        <v>18</v>
      </c>
      <c r="H19" s="29" t="s">
        <v>18</v>
      </c>
      <c r="I19" s="30" t="s">
        <v>18</v>
      </c>
      <c r="J19" s="29" t="s">
        <v>18</v>
      </c>
      <c r="K19" s="29" t="s">
        <v>18</v>
      </c>
      <c r="L19" s="29" t="s">
        <v>18</v>
      </c>
      <c r="M19" s="30" t="s">
        <v>18</v>
      </c>
      <c r="N19" s="29" t="s">
        <v>18</v>
      </c>
      <c r="O19" s="29" t="s">
        <v>18</v>
      </c>
      <c r="P19" s="30" t="s">
        <v>18</v>
      </c>
      <c r="Q19" s="29" t="s">
        <v>18</v>
      </c>
      <c r="R19" s="29" t="s">
        <v>18</v>
      </c>
      <c r="S19" s="29" t="s">
        <v>18</v>
      </c>
      <c r="T19" s="29" t="s">
        <v>18</v>
      </c>
      <c r="U19" s="30" t="s">
        <v>18</v>
      </c>
    </row>
    <row r="20" spans="1:21" ht="15" customHeight="1" thickTop="1">
      <c r="A20" s="65" t="s">
        <v>21</v>
      </c>
      <c r="B20" s="20" t="s">
        <v>15</v>
      </c>
      <c r="C20" s="37">
        <v>278.6</v>
      </c>
      <c r="D20" s="37">
        <v>284.8</v>
      </c>
      <c r="E20" s="37">
        <v>433</v>
      </c>
      <c r="F20" s="38">
        <v>436.9</v>
      </c>
      <c r="G20" s="37">
        <v>503.1</v>
      </c>
      <c r="H20" s="37">
        <v>590.9</v>
      </c>
      <c r="I20" s="38">
        <v>397.3</v>
      </c>
      <c r="J20" s="37">
        <v>339.8</v>
      </c>
      <c r="K20" s="37">
        <v>822.4</v>
      </c>
      <c r="L20" s="37">
        <v>479.3</v>
      </c>
      <c r="M20" s="38">
        <v>612.4</v>
      </c>
      <c r="N20" s="37">
        <v>194.5</v>
      </c>
      <c r="O20" s="37">
        <v>187.2</v>
      </c>
      <c r="P20" s="38">
        <v>237.5</v>
      </c>
      <c r="Q20" s="37">
        <v>317.7</v>
      </c>
      <c r="R20" s="37">
        <v>471.6</v>
      </c>
      <c r="S20" s="37">
        <v>341.6</v>
      </c>
      <c r="T20" s="37">
        <v>246.7</v>
      </c>
      <c r="U20" s="38">
        <v>694.9</v>
      </c>
    </row>
    <row r="21" spans="1:21" ht="12.75">
      <c r="A21" s="66"/>
      <c r="B21" s="16" t="s">
        <v>4</v>
      </c>
      <c r="C21" s="37">
        <f>C20*0.11</f>
        <v>30.646000000000004</v>
      </c>
      <c r="D21" s="37">
        <f>D20*0.11</f>
        <v>31.328000000000003</v>
      </c>
      <c r="E21" s="37">
        <f>E20*0.12</f>
        <v>51.96</v>
      </c>
      <c r="F21" s="37">
        <f>F20*0.12</f>
        <v>52.428</v>
      </c>
      <c r="G21" s="37">
        <f aca="true" t="shared" si="6" ref="G21:L21">G20*0.1</f>
        <v>50.31</v>
      </c>
      <c r="H21" s="37">
        <f t="shared" si="6"/>
        <v>59.09</v>
      </c>
      <c r="I21" s="38">
        <f>I20*0.11</f>
        <v>43.703</v>
      </c>
      <c r="J21" s="37">
        <f>J20*0.12</f>
        <v>40.776</v>
      </c>
      <c r="K21" s="37">
        <f t="shared" si="6"/>
        <v>82.24000000000001</v>
      </c>
      <c r="L21" s="37">
        <f t="shared" si="6"/>
        <v>47.93000000000001</v>
      </c>
      <c r="M21" s="38">
        <f>M20*0.1</f>
        <v>61.24</v>
      </c>
      <c r="N21" s="37">
        <f>N20*0.07</f>
        <v>13.615000000000002</v>
      </c>
      <c r="O21" s="37">
        <f>O20*0.1</f>
        <v>18.72</v>
      </c>
      <c r="P21" s="38">
        <f>P20*0.1</f>
        <v>23.75</v>
      </c>
      <c r="Q21" s="37">
        <f>Q20*0.1</f>
        <v>31.77</v>
      </c>
      <c r="R21" s="37">
        <f>R20*0.1</f>
        <v>47.160000000000004</v>
      </c>
      <c r="S21" s="37">
        <f>S20*0.08</f>
        <v>27.328000000000003</v>
      </c>
      <c r="T21" s="37">
        <f>T20*0.1</f>
        <v>24.67</v>
      </c>
      <c r="U21" s="38">
        <f>U20*0.11</f>
        <v>76.439</v>
      </c>
    </row>
    <row r="22" spans="1:21" ht="13.5" customHeight="1">
      <c r="A22" s="66"/>
      <c r="B22" s="17" t="s">
        <v>17</v>
      </c>
      <c r="C22" s="39">
        <f>445.14*C21</f>
        <v>13641.760440000002</v>
      </c>
      <c r="D22" s="35">
        <f>445.14*D21</f>
        <v>13945.345920000002</v>
      </c>
      <c r="E22" s="35">
        <f>445.14*E21</f>
        <v>23129.4744</v>
      </c>
      <c r="F22" s="40">
        <f>445.14*F21</f>
        <v>23337.799919999998</v>
      </c>
      <c r="G22" s="35">
        <f aca="true" t="shared" si="7" ref="G22:U22">445.14*G21</f>
        <v>22394.9934</v>
      </c>
      <c r="H22" s="35">
        <f t="shared" si="7"/>
        <v>26303.3226</v>
      </c>
      <c r="I22" s="40">
        <f t="shared" si="7"/>
        <v>19453.95342</v>
      </c>
      <c r="J22" s="39">
        <f t="shared" si="7"/>
        <v>18151.02864</v>
      </c>
      <c r="K22" s="35">
        <f t="shared" si="7"/>
        <v>36608.3136</v>
      </c>
      <c r="L22" s="35">
        <f t="shared" si="7"/>
        <v>21335.560200000004</v>
      </c>
      <c r="M22" s="40">
        <f t="shared" si="7"/>
        <v>27260.3736</v>
      </c>
      <c r="N22" s="35">
        <f t="shared" si="7"/>
        <v>6060.5811</v>
      </c>
      <c r="O22" s="35">
        <f t="shared" si="7"/>
        <v>8333.020799999998</v>
      </c>
      <c r="P22" s="40">
        <f t="shared" si="7"/>
        <v>10572.074999999999</v>
      </c>
      <c r="Q22" s="35">
        <f t="shared" si="7"/>
        <v>14142.0978</v>
      </c>
      <c r="R22" s="39">
        <f t="shared" si="7"/>
        <v>20992.8024</v>
      </c>
      <c r="S22" s="35">
        <f t="shared" si="7"/>
        <v>12164.78592</v>
      </c>
      <c r="T22" s="35">
        <f t="shared" si="7"/>
        <v>10981.6038</v>
      </c>
      <c r="U22" s="40">
        <f t="shared" si="7"/>
        <v>34026.05645999999</v>
      </c>
    </row>
    <row r="23" spans="1:21" ht="16.5" customHeight="1">
      <c r="A23" s="66"/>
      <c r="B23" s="17" t="s">
        <v>2</v>
      </c>
      <c r="C23" s="34">
        <f aca="true" t="shared" si="8" ref="C23:U23">C22/C10/12</f>
        <v>3.3475069787985867</v>
      </c>
      <c r="D23" s="35">
        <f t="shared" si="8"/>
        <v>3.318424214734438</v>
      </c>
      <c r="E23" s="35">
        <f t="shared" si="8"/>
        <v>3.7528352803738314</v>
      </c>
      <c r="F23" s="36">
        <f t="shared" si="8"/>
        <v>3.770485963551764</v>
      </c>
      <c r="G23" s="35">
        <f t="shared" si="8"/>
        <v>3.158851472579553</v>
      </c>
      <c r="H23" s="35">
        <f t="shared" si="8"/>
        <v>3.025874585864164</v>
      </c>
      <c r="I23" s="36">
        <f t="shared" si="8"/>
        <v>3.363408267634855</v>
      </c>
      <c r="J23" s="34">
        <f t="shared" si="8"/>
        <v>3.561539251236167</v>
      </c>
      <c r="K23" s="35">
        <f t="shared" si="8"/>
        <v>3.4833213062343003</v>
      </c>
      <c r="L23" s="35">
        <f t="shared" si="8"/>
        <v>2.990183905146317</v>
      </c>
      <c r="M23" s="36">
        <f t="shared" si="8"/>
        <v>3.6860259613824433</v>
      </c>
      <c r="N23" s="35">
        <f t="shared" si="8"/>
        <v>3.60491381156317</v>
      </c>
      <c r="O23" s="35">
        <f t="shared" si="8"/>
        <v>2.925098567818028</v>
      </c>
      <c r="P23" s="36">
        <f t="shared" si="8"/>
        <v>4.205280429594271</v>
      </c>
      <c r="Q23" s="35">
        <f t="shared" si="8"/>
        <v>3.3376045029736616</v>
      </c>
      <c r="R23" s="34">
        <f t="shared" si="8"/>
        <v>3.341100458365164</v>
      </c>
      <c r="S23" s="35">
        <f t="shared" si="8"/>
        <v>2.5657609719058465</v>
      </c>
      <c r="T23" s="35">
        <f t="shared" si="8"/>
        <v>3.0202430693069306</v>
      </c>
      <c r="U23" s="36">
        <f t="shared" si="8"/>
        <v>3.330011397533763</v>
      </c>
    </row>
    <row r="24" spans="1:21" ht="17.25" customHeight="1" thickBot="1">
      <c r="A24" s="67"/>
      <c r="B24" s="19" t="s">
        <v>0</v>
      </c>
      <c r="C24" s="29" t="s">
        <v>18</v>
      </c>
      <c r="D24" s="29" t="s">
        <v>18</v>
      </c>
      <c r="E24" s="29" t="s">
        <v>18</v>
      </c>
      <c r="F24" s="29" t="s">
        <v>18</v>
      </c>
      <c r="G24" s="29" t="s">
        <v>18</v>
      </c>
      <c r="H24" s="29" t="s">
        <v>18</v>
      </c>
      <c r="I24" s="29" t="s">
        <v>18</v>
      </c>
      <c r="J24" s="29" t="s">
        <v>18</v>
      </c>
      <c r="K24" s="29" t="s">
        <v>18</v>
      </c>
      <c r="L24" s="29" t="s">
        <v>18</v>
      </c>
      <c r="M24" s="29" t="s">
        <v>18</v>
      </c>
      <c r="N24" s="29" t="s">
        <v>18</v>
      </c>
      <c r="O24" s="29" t="s">
        <v>18</v>
      </c>
      <c r="P24" s="29" t="s">
        <v>18</v>
      </c>
      <c r="Q24" s="29" t="s">
        <v>18</v>
      </c>
      <c r="R24" s="29" t="s">
        <v>18</v>
      </c>
      <c r="S24" s="29" t="s">
        <v>18</v>
      </c>
      <c r="T24" s="29" t="s">
        <v>18</v>
      </c>
      <c r="U24" s="29" t="s">
        <v>18</v>
      </c>
    </row>
    <row r="25" spans="1:21" ht="13.5" thickTop="1">
      <c r="A25" s="68" t="s">
        <v>22</v>
      </c>
      <c r="B25" s="18" t="s">
        <v>4</v>
      </c>
      <c r="C25" s="41">
        <f>C11*0.25%</f>
        <v>0.8490000000000001</v>
      </c>
      <c r="D25" s="42">
        <f>D11*0.25%</f>
        <v>0.8755</v>
      </c>
      <c r="E25" s="42">
        <f>E11*0.25%</f>
        <v>1.284</v>
      </c>
      <c r="F25" s="43">
        <f>F11*0.1%</f>
        <v>0.5157999999999999</v>
      </c>
      <c r="G25" s="42">
        <f>G11*0.25%</f>
        <v>1.4769999999999999</v>
      </c>
      <c r="H25" s="42">
        <f>H11*0.25%</f>
        <v>1.811</v>
      </c>
      <c r="I25" s="43">
        <f>I11*0.1%</f>
        <v>0.482</v>
      </c>
      <c r="J25" s="41">
        <f>J11*0.25%</f>
        <v>1.06175</v>
      </c>
      <c r="K25" s="42">
        <f>K11*0.25%</f>
        <v>2.1895</v>
      </c>
      <c r="L25" s="42">
        <f>L11*0.25%</f>
        <v>1.4865000000000002</v>
      </c>
      <c r="M25" s="43">
        <f>M11*0.1%</f>
        <v>0.6163</v>
      </c>
      <c r="N25" s="42">
        <f>N11*0.25%</f>
        <v>0.35025</v>
      </c>
      <c r="O25" s="42">
        <f>O11*0.25%</f>
        <v>0.5935</v>
      </c>
      <c r="P25" s="43">
        <f>P11*0.1%</f>
        <v>0.2095</v>
      </c>
      <c r="Q25" s="42">
        <f>Q11*0.25%</f>
        <v>0.88275</v>
      </c>
      <c r="R25" s="41">
        <f>R11*0.25%</f>
        <v>1.3090000000000002</v>
      </c>
      <c r="S25" s="42">
        <f>S11*0.25%</f>
        <v>0.9877500000000001</v>
      </c>
      <c r="T25" s="42">
        <f>T11*0.25%</f>
        <v>0.7575000000000001</v>
      </c>
      <c r="U25" s="43">
        <f>U11*0.1%</f>
        <v>0.8515</v>
      </c>
    </row>
    <row r="26" spans="1:21" ht="16.5" customHeight="1">
      <c r="A26" s="69"/>
      <c r="B26" s="15" t="s">
        <v>17</v>
      </c>
      <c r="C26" s="4">
        <f>71.18*C25</f>
        <v>60.43182000000001</v>
      </c>
      <c r="D26" s="44">
        <f>71.18*D25</f>
        <v>62.318090000000005</v>
      </c>
      <c r="E26" s="44">
        <f>71.18*E25</f>
        <v>91.39512</v>
      </c>
      <c r="F26" s="45">
        <f>71.18*F25</f>
        <v>36.714644</v>
      </c>
      <c r="G26" s="44">
        <f aca="true" t="shared" si="9" ref="G26:U26">71.18*G25</f>
        <v>105.13286</v>
      </c>
      <c r="H26" s="44">
        <f t="shared" si="9"/>
        <v>128.90698</v>
      </c>
      <c r="I26" s="45">
        <f t="shared" si="9"/>
        <v>34.30876</v>
      </c>
      <c r="J26" s="4">
        <f t="shared" si="9"/>
        <v>75.575365</v>
      </c>
      <c r="K26" s="44">
        <f t="shared" si="9"/>
        <v>155.84861</v>
      </c>
      <c r="L26" s="44">
        <f t="shared" si="9"/>
        <v>105.80907000000002</v>
      </c>
      <c r="M26" s="45">
        <f t="shared" si="9"/>
        <v>43.868234</v>
      </c>
      <c r="N26" s="44">
        <f t="shared" si="9"/>
        <v>24.930795000000003</v>
      </c>
      <c r="O26" s="44">
        <f t="shared" si="9"/>
        <v>42.24533</v>
      </c>
      <c r="P26" s="45">
        <f t="shared" si="9"/>
        <v>14.91221</v>
      </c>
      <c r="Q26" s="44">
        <f t="shared" si="9"/>
        <v>62.83414500000001</v>
      </c>
      <c r="R26" s="4">
        <f t="shared" si="9"/>
        <v>93.17462000000002</v>
      </c>
      <c r="S26" s="44">
        <f t="shared" si="9"/>
        <v>70.30804500000002</v>
      </c>
      <c r="T26" s="44">
        <f t="shared" si="9"/>
        <v>53.918850000000006</v>
      </c>
      <c r="U26" s="45">
        <f t="shared" si="9"/>
        <v>60.60977000000001</v>
      </c>
    </row>
    <row r="27" spans="1:21" ht="17.25" customHeight="1">
      <c r="A27" s="69"/>
      <c r="B27" s="15" t="s">
        <v>2</v>
      </c>
      <c r="C27" s="4">
        <f aca="true" t="shared" si="10" ref="C27:U27">C26/C10/12</f>
        <v>0.01482916666666667</v>
      </c>
      <c r="D27" s="44">
        <f t="shared" si="10"/>
        <v>0.01482916666666667</v>
      </c>
      <c r="E27" s="44">
        <f t="shared" si="10"/>
        <v>0.014829166666666666</v>
      </c>
      <c r="F27" s="45">
        <f t="shared" si="10"/>
        <v>0.0059316666666666676</v>
      </c>
      <c r="G27" s="44">
        <f t="shared" si="10"/>
        <v>0.014829166666666666</v>
      </c>
      <c r="H27" s="44">
        <f t="shared" si="10"/>
        <v>0.01482916666666667</v>
      </c>
      <c r="I27" s="45">
        <f t="shared" si="10"/>
        <v>0.005931666666666666</v>
      </c>
      <c r="J27" s="4">
        <f t="shared" si="10"/>
        <v>0.01482916666666667</v>
      </c>
      <c r="K27" s="44">
        <f t="shared" si="10"/>
        <v>0.01482916666666667</v>
      </c>
      <c r="L27" s="44">
        <f t="shared" si="10"/>
        <v>0.01482916666666667</v>
      </c>
      <c r="M27" s="45">
        <f t="shared" si="10"/>
        <v>0.0059316666666666676</v>
      </c>
      <c r="N27" s="44">
        <f t="shared" si="10"/>
        <v>0.01482916666666667</v>
      </c>
      <c r="O27" s="44">
        <f t="shared" si="10"/>
        <v>0.014829166666666666</v>
      </c>
      <c r="P27" s="45">
        <f t="shared" si="10"/>
        <v>0.005931666666666666</v>
      </c>
      <c r="Q27" s="44">
        <f t="shared" si="10"/>
        <v>0.014829166666666666</v>
      </c>
      <c r="R27" s="4">
        <f t="shared" si="10"/>
        <v>0.01482916666666667</v>
      </c>
      <c r="S27" s="44">
        <f t="shared" si="10"/>
        <v>0.014829166666666671</v>
      </c>
      <c r="T27" s="44">
        <f t="shared" si="10"/>
        <v>0.01482916666666667</v>
      </c>
      <c r="U27" s="45">
        <f t="shared" si="10"/>
        <v>0.0059316666666666676</v>
      </c>
    </row>
    <row r="28" spans="1:21" ht="18" customHeight="1" thickBot="1">
      <c r="A28" s="70"/>
      <c r="B28" s="19" t="s">
        <v>0</v>
      </c>
      <c r="C28" s="29" t="s">
        <v>18</v>
      </c>
      <c r="D28" s="29" t="s">
        <v>18</v>
      </c>
      <c r="E28" s="29" t="s">
        <v>18</v>
      </c>
      <c r="F28" s="30" t="s">
        <v>18</v>
      </c>
      <c r="G28" s="29" t="s">
        <v>18</v>
      </c>
      <c r="H28" s="29" t="s">
        <v>18</v>
      </c>
      <c r="I28" s="30" t="s">
        <v>18</v>
      </c>
      <c r="J28" s="29" t="s">
        <v>18</v>
      </c>
      <c r="K28" s="29" t="s">
        <v>18</v>
      </c>
      <c r="L28" s="29" t="s">
        <v>18</v>
      </c>
      <c r="M28" s="30" t="s">
        <v>18</v>
      </c>
      <c r="N28" s="29" t="s">
        <v>18</v>
      </c>
      <c r="O28" s="29" t="s">
        <v>18</v>
      </c>
      <c r="P28" s="30" t="s">
        <v>18</v>
      </c>
      <c r="Q28" s="29" t="s">
        <v>18</v>
      </c>
      <c r="R28" s="29" t="s">
        <v>18</v>
      </c>
      <c r="S28" s="29" t="s">
        <v>18</v>
      </c>
      <c r="T28" s="29" t="s">
        <v>18</v>
      </c>
      <c r="U28" s="30" t="s">
        <v>18</v>
      </c>
    </row>
    <row r="29" spans="1:21" ht="13.5" thickTop="1">
      <c r="A29" s="68" t="s">
        <v>23</v>
      </c>
      <c r="B29" s="18" t="s">
        <v>5</v>
      </c>
      <c r="C29" s="41">
        <f>C11*0.7%</f>
        <v>2.3771999999999998</v>
      </c>
      <c r="D29" s="42">
        <f>D10*0.7%</f>
        <v>2.4513999999999996</v>
      </c>
      <c r="E29" s="42">
        <f>E10*0.48%</f>
        <v>2.46528</v>
      </c>
      <c r="F29" s="43">
        <f>F11*0.1%</f>
        <v>0.5157999999999999</v>
      </c>
      <c r="G29" s="42">
        <f>G10*0.48%</f>
        <v>2.8358399999999997</v>
      </c>
      <c r="H29" s="42">
        <f>H10*0.48%</f>
        <v>3.4771199999999998</v>
      </c>
      <c r="I29" s="43">
        <f>I11*0.1%</f>
        <v>0.482</v>
      </c>
      <c r="J29" s="41">
        <f>J11*0.48%</f>
        <v>2.03856</v>
      </c>
      <c r="K29" s="42">
        <f>K10*0.48%</f>
        <v>4.20384</v>
      </c>
      <c r="L29" s="42">
        <f>L10*0.48%</f>
        <v>2.8540799999999997</v>
      </c>
      <c r="M29" s="43">
        <f>M11*0.1%</f>
        <v>0.6163</v>
      </c>
      <c r="N29" s="42">
        <f>N10*0.48%</f>
        <v>0.67248</v>
      </c>
      <c r="O29" s="42">
        <f>O10*0.48%</f>
        <v>1.1395199999999999</v>
      </c>
      <c r="P29" s="43">
        <f>P11*0.1%</f>
        <v>0.2095</v>
      </c>
      <c r="Q29" s="42">
        <f>Q10*0.48%</f>
        <v>1.69488</v>
      </c>
      <c r="R29" s="41">
        <f>R11*0.48%</f>
        <v>2.51328</v>
      </c>
      <c r="S29" s="42">
        <f>S10*0.48%</f>
        <v>1.89648</v>
      </c>
      <c r="T29" s="42">
        <f>T10*0.48%</f>
        <v>1.4544</v>
      </c>
      <c r="U29" s="43">
        <f>U11*0.1%</f>
        <v>0.8515</v>
      </c>
    </row>
    <row r="30" spans="1:21" ht="15" customHeight="1">
      <c r="A30" s="69"/>
      <c r="B30" s="15" t="s">
        <v>17</v>
      </c>
      <c r="C30" s="4">
        <f>45.32*C29</f>
        <v>107.734704</v>
      </c>
      <c r="D30" s="44">
        <f>45.32*D29</f>
        <v>111.09744799999999</v>
      </c>
      <c r="E30" s="44">
        <f>45.32*E29</f>
        <v>111.7264896</v>
      </c>
      <c r="F30" s="45">
        <f>45.32*F29</f>
        <v>23.376056</v>
      </c>
      <c r="G30" s="44">
        <f aca="true" t="shared" si="11" ref="G30:U30">45.32*G29</f>
        <v>128.5202688</v>
      </c>
      <c r="H30" s="44">
        <f t="shared" si="11"/>
        <v>157.58307839999998</v>
      </c>
      <c r="I30" s="45">
        <f t="shared" si="11"/>
        <v>21.84424</v>
      </c>
      <c r="J30" s="4">
        <f t="shared" si="11"/>
        <v>92.38753919999999</v>
      </c>
      <c r="K30" s="44">
        <f t="shared" si="11"/>
        <v>190.5180288</v>
      </c>
      <c r="L30" s="44">
        <f t="shared" si="11"/>
        <v>129.34690559999999</v>
      </c>
      <c r="M30" s="45">
        <f t="shared" si="11"/>
        <v>27.930715999999997</v>
      </c>
      <c r="N30" s="44">
        <f t="shared" si="11"/>
        <v>30.476793599999997</v>
      </c>
      <c r="O30" s="44">
        <f t="shared" si="11"/>
        <v>51.643046399999996</v>
      </c>
      <c r="P30" s="45">
        <f t="shared" si="11"/>
        <v>9.494539999999999</v>
      </c>
      <c r="Q30" s="44">
        <f t="shared" si="11"/>
        <v>76.8119616</v>
      </c>
      <c r="R30" s="4">
        <f t="shared" si="11"/>
        <v>113.9018496</v>
      </c>
      <c r="S30" s="44">
        <f t="shared" si="11"/>
        <v>85.9484736</v>
      </c>
      <c r="T30" s="44">
        <f t="shared" si="11"/>
        <v>65.91340799999999</v>
      </c>
      <c r="U30" s="45">
        <f t="shared" si="11"/>
        <v>38.589980000000004</v>
      </c>
    </row>
    <row r="31" spans="1:21" ht="17.25" customHeight="1">
      <c r="A31" s="69"/>
      <c r="B31" s="15" t="s">
        <v>2</v>
      </c>
      <c r="C31" s="4">
        <f aca="true" t="shared" si="12" ref="C31:U31">C30/C10/12</f>
        <v>0.026436666666666664</v>
      </c>
      <c r="D31" s="44">
        <f t="shared" si="12"/>
        <v>0.026436666666666664</v>
      </c>
      <c r="E31" s="44">
        <f t="shared" si="12"/>
        <v>0.018128</v>
      </c>
      <c r="F31" s="45">
        <f t="shared" si="12"/>
        <v>0.0037766666666666665</v>
      </c>
      <c r="G31" s="44">
        <f t="shared" si="12"/>
        <v>0.018128000000000002</v>
      </c>
      <c r="H31" s="44">
        <f t="shared" si="12"/>
        <v>0.018128</v>
      </c>
      <c r="I31" s="45">
        <f t="shared" si="12"/>
        <v>0.0037766666666666665</v>
      </c>
      <c r="J31" s="4">
        <f t="shared" si="12"/>
        <v>0.018128</v>
      </c>
      <c r="K31" s="44">
        <f t="shared" si="12"/>
        <v>0.018128000000000002</v>
      </c>
      <c r="L31" s="44">
        <f t="shared" si="12"/>
        <v>0.018128</v>
      </c>
      <c r="M31" s="45">
        <f t="shared" si="12"/>
        <v>0.0037766666666666665</v>
      </c>
      <c r="N31" s="44">
        <f t="shared" si="12"/>
        <v>0.018128</v>
      </c>
      <c r="O31" s="44">
        <f t="shared" si="12"/>
        <v>0.018128</v>
      </c>
      <c r="P31" s="45">
        <f t="shared" si="12"/>
        <v>0.003776666666666666</v>
      </c>
      <c r="Q31" s="44">
        <f t="shared" si="12"/>
        <v>0.018128000000000002</v>
      </c>
      <c r="R31" s="4">
        <f t="shared" si="12"/>
        <v>0.018128000000000002</v>
      </c>
      <c r="S31" s="44">
        <f t="shared" si="12"/>
        <v>0.018128</v>
      </c>
      <c r="T31" s="44">
        <f t="shared" si="12"/>
        <v>0.018128</v>
      </c>
      <c r="U31" s="45">
        <f t="shared" si="12"/>
        <v>0.0037766666666666673</v>
      </c>
    </row>
    <row r="32" spans="1:21" ht="15.75" customHeight="1" thickBot="1">
      <c r="A32" s="70"/>
      <c r="B32" s="19" t="s">
        <v>0</v>
      </c>
      <c r="C32" s="29" t="s">
        <v>18</v>
      </c>
      <c r="D32" s="29" t="s">
        <v>18</v>
      </c>
      <c r="E32" s="29" t="s">
        <v>18</v>
      </c>
      <c r="F32" s="30" t="s">
        <v>18</v>
      </c>
      <c r="G32" s="29" t="s">
        <v>18</v>
      </c>
      <c r="H32" s="29" t="s">
        <v>18</v>
      </c>
      <c r="I32" s="30" t="s">
        <v>18</v>
      </c>
      <c r="J32" s="29" t="s">
        <v>18</v>
      </c>
      <c r="K32" s="29" t="s">
        <v>18</v>
      </c>
      <c r="L32" s="29" t="s">
        <v>18</v>
      </c>
      <c r="M32" s="30" t="s">
        <v>18</v>
      </c>
      <c r="N32" s="29" t="s">
        <v>18</v>
      </c>
      <c r="O32" s="29" t="s">
        <v>18</v>
      </c>
      <c r="P32" s="30" t="s">
        <v>18</v>
      </c>
      <c r="Q32" s="29" t="s">
        <v>18</v>
      </c>
      <c r="R32" s="29" t="s">
        <v>18</v>
      </c>
      <c r="S32" s="29" t="s">
        <v>18</v>
      </c>
      <c r="T32" s="29" t="s">
        <v>18</v>
      </c>
      <c r="U32" s="30" t="s">
        <v>18</v>
      </c>
    </row>
    <row r="33" spans="1:21" ht="12.75" customHeight="1" thickTop="1">
      <c r="A33" s="65" t="s">
        <v>24</v>
      </c>
      <c r="B33" s="21" t="s">
        <v>19</v>
      </c>
      <c r="C33" s="46">
        <v>0</v>
      </c>
      <c r="D33" s="42">
        <v>0</v>
      </c>
      <c r="E33" s="42">
        <v>16</v>
      </c>
      <c r="F33" s="47">
        <v>16</v>
      </c>
      <c r="G33" s="42">
        <v>20</v>
      </c>
      <c r="H33" s="42">
        <v>24</v>
      </c>
      <c r="I33" s="47">
        <v>12</v>
      </c>
      <c r="J33" s="46">
        <v>18</v>
      </c>
      <c r="K33" s="42">
        <v>32</v>
      </c>
      <c r="L33" s="42">
        <v>16</v>
      </c>
      <c r="M33" s="47">
        <v>39</v>
      </c>
      <c r="N33" s="42">
        <v>6</v>
      </c>
      <c r="O33" s="42">
        <v>9</v>
      </c>
      <c r="P33" s="47">
        <v>5</v>
      </c>
      <c r="Q33" s="42">
        <v>12</v>
      </c>
      <c r="R33" s="46">
        <v>16</v>
      </c>
      <c r="S33" s="42">
        <v>14</v>
      </c>
      <c r="T33" s="42">
        <v>10</v>
      </c>
      <c r="U33" s="47">
        <v>18</v>
      </c>
    </row>
    <row r="34" spans="1:21" ht="12.75" customHeight="1">
      <c r="A34" s="66"/>
      <c r="B34" s="13" t="s">
        <v>4</v>
      </c>
      <c r="C34" s="48">
        <v>0</v>
      </c>
      <c r="D34" s="44">
        <v>0</v>
      </c>
      <c r="E34" s="48">
        <f>E33*0.15</f>
        <v>2.4</v>
      </c>
      <c r="F34" s="49">
        <f>F33*0.05</f>
        <v>0.8</v>
      </c>
      <c r="G34" s="48">
        <f>G33*0.15</f>
        <v>3</v>
      </c>
      <c r="H34" s="48">
        <f>H33*0.15</f>
        <v>3.5999999999999996</v>
      </c>
      <c r="I34" s="49">
        <f>I33*0.05</f>
        <v>0.6000000000000001</v>
      </c>
      <c r="J34" s="48">
        <f>J33*10%</f>
        <v>1.8</v>
      </c>
      <c r="K34" s="48">
        <f>K33*0.15</f>
        <v>4.8</v>
      </c>
      <c r="L34" s="48">
        <f>L33*0.15</f>
        <v>2.4</v>
      </c>
      <c r="M34" s="49">
        <f>M33*0.05</f>
        <v>1.9500000000000002</v>
      </c>
      <c r="N34" s="48">
        <f>N33*0.08</f>
        <v>0.48</v>
      </c>
      <c r="O34" s="48">
        <f>O33*0.15</f>
        <v>1.3499999999999999</v>
      </c>
      <c r="P34" s="49">
        <f>P33*0.05</f>
        <v>0.25</v>
      </c>
      <c r="Q34" s="44">
        <v>0</v>
      </c>
      <c r="R34" s="48">
        <f>R33*10%</f>
        <v>1.6</v>
      </c>
      <c r="S34" s="48">
        <f>S33*0.15</f>
        <v>2.1</v>
      </c>
      <c r="T34" s="48">
        <f>T33*0.15</f>
        <v>1.5</v>
      </c>
      <c r="U34" s="49">
        <f>U33*0.1</f>
        <v>1.8</v>
      </c>
    </row>
    <row r="35" spans="1:21" ht="18.75" customHeight="1">
      <c r="A35" s="66"/>
      <c r="B35" s="12" t="s">
        <v>1</v>
      </c>
      <c r="C35" s="50">
        <v>0</v>
      </c>
      <c r="D35" s="44">
        <v>0</v>
      </c>
      <c r="E35" s="50">
        <f aca="true" t="shared" si="13" ref="E35:P35">E34*1209.48</f>
        <v>2902.752</v>
      </c>
      <c r="F35" s="51">
        <f t="shared" si="13"/>
        <v>967.5840000000001</v>
      </c>
      <c r="G35" s="50">
        <f t="shared" si="13"/>
        <v>3628.44</v>
      </c>
      <c r="H35" s="50">
        <f t="shared" si="13"/>
        <v>4354.128</v>
      </c>
      <c r="I35" s="51">
        <f t="shared" si="13"/>
        <v>725.6880000000001</v>
      </c>
      <c r="J35" s="50">
        <f t="shared" si="13"/>
        <v>2177.0640000000003</v>
      </c>
      <c r="K35" s="50">
        <f t="shared" si="13"/>
        <v>5805.504</v>
      </c>
      <c r="L35" s="50">
        <f t="shared" si="13"/>
        <v>2902.752</v>
      </c>
      <c r="M35" s="51">
        <f t="shared" si="13"/>
        <v>2358.4860000000003</v>
      </c>
      <c r="N35" s="50">
        <f t="shared" si="13"/>
        <v>580.5504</v>
      </c>
      <c r="O35" s="50">
        <f t="shared" si="13"/>
        <v>1632.7979999999998</v>
      </c>
      <c r="P35" s="51">
        <f t="shared" si="13"/>
        <v>302.37</v>
      </c>
      <c r="Q35" s="44">
        <v>0</v>
      </c>
      <c r="R35" s="50">
        <f>R34*1209.48</f>
        <v>1935.1680000000001</v>
      </c>
      <c r="S35" s="50">
        <f>S34*1209.48</f>
        <v>2539.9080000000004</v>
      </c>
      <c r="T35" s="50">
        <f>T34*1209.48</f>
        <v>1814.22</v>
      </c>
      <c r="U35" s="51">
        <f>U34*1209.48</f>
        <v>2177.0640000000003</v>
      </c>
    </row>
    <row r="36" spans="1:21" ht="18" customHeight="1">
      <c r="A36" s="66"/>
      <c r="B36" s="12" t="s">
        <v>2</v>
      </c>
      <c r="C36" s="52">
        <v>0</v>
      </c>
      <c r="D36" s="44">
        <v>0</v>
      </c>
      <c r="E36" s="52">
        <f aca="true" t="shared" si="14" ref="E36:P36">E35/E10</f>
        <v>5.6517757009345795</v>
      </c>
      <c r="F36" s="53">
        <f t="shared" si="14"/>
        <v>1.8758898797983719</v>
      </c>
      <c r="G36" s="52">
        <f t="shared" si="14"/>
        <v>6.141570751523359</v>
      </c>
      <c r="H36" s="52">
        <f t="shared" si="14"/>
        <v>6.010668139149641</v>
      </c>
      <c r="I36" s="53">
        <f t="shared" si="14"/>
        <v>1.5055767634854773</v>
      </c>
      <c r="J36" s="52">
        <f t="shared" si="14"/>
        <v>5.1261219684483175</v>
      </c>
      <c r="K36" s="52">
        <f t="shared" si="14"/>
        <v>6.628801096140672</v>
      </c>
      <c r="L36" s="52">
        <f t="shared" si="14"/>
        <v>4.881856710393541</v>
      </c>
      <c r="M36" s="53">
        <f t="shared" si="14"/>
        <v>3.826847314619504</v>
      </c>
      <c r="N36" s="52">
        <f t="shared" si="14"/>
        <v>4.14382869379015</v>
      </c>
      <c r="O36" s="52">
        <f t="shared" si="14"/>
        <v>6.877834877843301</v>
      </c>
      <c r="P36" s="53">
        <f t="shared" si="14"/>
        <v>1.4432935560859188</v>
      </c>
      <c r="Q36" s="44">
        <v>0</v>
      </c>
      <c r="R36" s="52">
        <f>R35/R10</f>
        <v>3.6958899923605806</v>
      </c>
      <c r="S36" s="52">
        <f>S35/S10</f>
        <v>6.428519362186789</v>
      </c>
      <c r="T36" s="52">
        <f>T35/T10</f>
        <v>5.987524752475248</v>
      </c>
      <c r="U36" s="53">
        <f>U35/U10</f>
        <v>2.556739870816207</v>
      </c>
    </row>
    <row r="37" spans="1:21" ht="18" customHeight="1" thickBot="1">
      <c r="A37" s="67"/>
      <c r="B37" s="19" t="s">
        <v>0</v>
      </c>
      <c r="C37" s="29" t="s">
        <v>18</v>
      </c>
      <c r="D37" s="29" t="s">
        <v>18</v>
      </c>
      <c r="E37" s="29" t="s">
        <v>18</v>
      </c>
      <c r="F37" s="30" t="s">
        <v>18</v>
      </c>
      <c r="G37" s="29" t="s">
        <v>18</v>
      </c>
      <c r="H37" s="29" t="s">
        <v>18</v>
      </c>
      <c r="I37" s="30" t="s">
        <v>18</v>
      </c>
      <c r="J37" s="29" t="s">
        <v>18</v>
      </c>
      <c r="K37" s="29" t="s">
        <v>18</v>
      </c>
      <c r="L37" s="29" t="s">
        <v>18</v>
      </c>
      <c r="M37" s="30" t="s">
        <v>18</v>
      </c>
      <c r="N37" s="29" t="s">
        <v>18</v>
      </c>
      <c r="O37" s="29" t="s">
        <v>18</v>
      </c>
      <c r="P37" s="30" t="s">
        <v>18</v>
      </c>
      <c r="Q37" s="29" t="s">
        <v>18</v>
      </c>
      <c r="R37" s="29" t="s">
        <v>18</v>
      </c>
      <c r="S37" s="29" t="s">
        <v>18</v>
      </c>
      <c r="T37" s="29" t="s">
        <v>18</v>
      </c>
      <c r="U37" s="30" t="s">
        <v>18</v>
      </c>
    </row>
    <row r="38" spans="1:22" s="1" customFormat="1" ht="19.5" customHeight="1" thickTop="1">
      <c r="A38" s="71" t="s">
        <v>16</v>
      </c>
      <c r="B38" s="71"/>
      <c r="C38" s="61">
        <f aca="true" t="shared" si="15" ref="C38:U38">C13+C17+C22+C26+C30+C35</f>
        <v>23098.61862</v>
      </c>
      <c r="D38" s="61">
        <f t="shared" si="15"/>
        <v>23697.382830000002</v>
      </c>
      <c r="E38" s="61">
        <f t="shared" si="15"/>
        <v>40283.2633056</v>
      </c>
      <c r="F38" s="61">
        <f t="shared" si="15"/>
        <v>36654.399304</v>
      </c>
      <c r="G38" s="61">
        <f t="shared" si="15"/>
        <v>42416.5654168</v>
      </c>
      <c r="H38" s="61">
        <f t="shared" si="15"/>
        <v>50757.6280424</v>
      </c>
      <c r="I38" s="61">
        <f t="shared" si="15"/>
        <v>31719.434780000003</v>
      </c>
      <c r="J38" s="61">
        <f t="shared" si="15"/>
        <v>31470.4479422</v>
      </c>
      <c r="K38" s="61">
        <f t="shared" si="15"/>
        <v>66714.9432268</v>
      </c>
      <c r="L38" s="61">
        <f t="shared" si="15"/>
        <v>40736.88413160001</v>
      </c>
      <c r="M38" s="61">
        <f t="shared" si="15"/>
        <v>44373.993724</v>
      </c>
      <c r="N38" s="61">
        <f t="shared" si="15"/>
        <v>10528.534674600001</v>
      </c>
      <c r="O38" s="61">
        <f t="shared" si="15"/>
        <v>16553.0387404</v>
      </c>
      <c r="P38" s="61">
        <f t="shared" si="15"/>
        <v>15890.18506</v>
      </c>
      <c r="Q38" s="61">
        <f t="shared" si="15"/>
        <v>23939.6856726</v>
      </c>
      <c r="R38" s="61">
        <f t="shared" si="15"/>
        <v>36665.0488936</v>
      </c>
      <c r="S38" s="61">
        <f t="shared" si="15"/>
        <v>25667.670324600003</v>
      </c>
      <c r="T38" s="61">
        <f t="shared" si="15"/>
        <v>21203.269638</v>
      </c>
      <c r="U38" s="61">
        <f t="shared" si="15"/>
        <v>56589.29067999999</v>
      </c>
      <c r="V38" s="62">
        <f>SUM(C38:U38)</f>
        <v>638960.2850072</v>
      </c>
    </row>
    <row r="39" spans="3:21" s="1" customFormat="1" ht="12.7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3:21" s="1" customFormat="1" ht="12.75">
      <c r="C40" s="55">
        <f aca="true" t="shared" si="16" ref="C40:U40">C38/C10/12</f>
        <v>5.6680944787985865</v>
      </c>
      <c r="D40" s="55">
        <f t="shared" si="16"/>
        <v>5.639011714734438</v>
      </c>
      <c r="E40" s="55">
        <f t="shared" si="16"/>
        <v>6.536095422118379</v>
      </c>
      <c r="F40" s="55">
        <f t="shared" si="16"/>
        <v>5.921933453534962</v>
      </c>
      <c r="G40" s="55">
        <f t="shared" si="16"/>
        <v>5.982927868539833</v>
      </c>
      <c r="H40" s="55">
        <f t="shared" si="16"/>
        <v>5.8390424307933</v>
      </c>
      <c r="I40" s="55">
        <f t="shared" si="16"/>
        <v>5.483996331258645</v>
      </c>
      <c r="J40" s="55">
        <f t="shared" si="16"/>
        <v>6.175034915273527</v>
      </c>
      <c r="K40" s="55">
        <f t="shared" si="16"/>
        <v>6.348000230912689</v>
      </c>
      <c r="L40" s="55">
        <f t="shared" si="16"/>
        <v>5.7092841310124465</v>
      </c>
      <c r="M40" s="55">
        <f t="shared" si="16"/>
        <v>6.000053237600736</v>
      </c>
      <c r="N40" s="55">
        <f t="shared" si="16"/>
        <v>6.26251170271235</v>
      </c>
      <c r="O40" s="55">
        <f t="shared" si="16"/>
        <v>5.810530307638303</v>
      </c>
      <c r="P40" s="55">
        <f t="shared" si="16"/>
        <v>6.320678225934766</v>
      </c>
      <c r="Q40" s="55">
        <f t="shared" si="16"/>
        <v>5.649883336306995</v>
      </c>
      <c r="R40" s="55">
        <f t="shared" si="16"/>
        <v>5.835410124395211</v>
      </c>
      <c r="S40" s="55">
        <f t="shared" si="16"/>
        <v>5.41374975208808</v>
      </c>
      <c r="T40" s="55">
        <f t="shared" si="16"/>
        <v>5.831482298679869</v>
      </c>
      <c r="U40" s="55">
        <f t="shared" si="16"/>
        <v>5.538196386768447</v>
      </c>
    </row>
  </sheetData>
  <sheetProtection/>
  <mergeCells count="16">
    <mergeCell ref="R7:S7"/>
    <mergeCell ref="F7:L7"/>
    <mergeCell ref="N7:O7"/>
    <mergeCell ref="P7:Q7"/>
    <mergeCell ref="A5:B5"/>
    <mergeCell ref="A6:B6"/>
    <mergeCell ref="A7:A8"/>
    <mergeCell ref="B7:B8"/>
    <mergeCell ref="C7:D7"/>
    <mergeCell ref="A12:A15"/>
    <mergeCell ref="A20:A24"/>
    <mergeCell ref="A25:A28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2015-05-18T07:33:55Z</cp:lastPrinted>
  <dcterms:created xsi:type="dcterms:W3CDTF">2007-12-13T08:11:03Z</dcterms:created>
  <dcterms:modified xsi:type="dcterms:W3CDTF">2015-07-03T11:53:48Z</dcterms:modified>
  <cp:category/>
  <cp:version/>
  <cp:contentType/>
  <cp:contentStatus/>
</cp:coreProperties>
</file>